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<sst xmlns="http://schemas.openxmlformats.org/spreadsheetml/2006/main" count="115" uniqueCount="106">
  <si>
    <t xml:space="preserve"> CÁLCULO DE POTENCIA MÍNIMA DEL GENERADOR</t>
  </si>
  <si>
    <t>Parámetro</t>
  </si>
  <si>
    <t>Unidades</t>
  </si>
  <si>
    <t>Valor</t>
  </si>
  <si>
    <t>Comentario</t>
  </si>
  <si>
    <t>Localidad</t>
  </si>
  <si>
    <t>Latitud Ø</t>
  </si>
  <si>
    <r>
      <t>E</t>
    </r>
    <r>
      <rPr>
        <vertAlign val="subscript"/>
        <sz val="12"/>
        <rFont val="Times New Roman"/>
        <family val="1"/>
      </rPr>
      <t>D</t>
    </r>
  </si>
  <si>
    <t>KWh/día</t>
  </si>
  <si>
    <t>Consumo constante a lo largo del año</t>
  </si>
  <si>
    <t>Período diseño</t>
  </si>
  <si>
    <r>
      <t>β</t>
    </r>
    <r>
      <rPr>
        <vertAlign val="subscript"/>
        <sz val="12"/>
        <rFont val="Times New Roman"/>
        <family val="1"/>
      </rPr>
      <t xml:space="preserve"> opt</t>
    </r>
  </si>
  <si>
    <t>Inclinación óptima para el mes de diseño</t>
  </si>
  <si>
    <r>
      <t>α</t>
    </r>
    <r>
      <rPr>
        <vertAlign val="subscript"/>
        <sz val="12"/>
        <rFont val="Times New Roman"/>
        <family val="1"/>
      </rPr>
      <t xml:space="preserve"> </t>
    </r>
  </si>
  <si>
    <t>Orientación de proyecto</t>
  </si>
  <si>
    <t>β</t>
  </si>
  <si>
    <t>Inclinación de proyecto</t>
  </si>
  <si>
    <r>
      <t xml:space="preserve">G </t>
    </r>
    <r>
      <rPr>
        <vertAlign val="subscript"/>
        <sz val="12"/>
        <rFont val="Times New Roman"/>
        <family val="1"/>
      </rPr>
      <t xml:space="preserve">dm </t>
    </r>
    <r>
      <rPr>
        <sz val="12"/>
        <rFont val="Times New Roman"/>
        <family val="1"/>
      </rPr>
      <t>(0)</t>
    </r>
  </si>
  <si>
    <r>
      <t>KWh/ (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día)</t>
    </r>
  </si>
  <si>
    <t>En el periodo de diseño</t>
  </si>
  <si>
    <t>FI</t>
  </si>
  <si>
    <t>FS</t>
  </si>
  <si>
    <t>PR</t>
  </si>
  <si>
    <t>Eficacia global del sistema</t>
  </si>
  <si>
    <r>
      <t xml:space="preserve">G </t>
    </r>
    <r>
      <rPr>
        <vertAlign val="subscript"/>
        <sz val="12"/>
        <rFont val="Times New Roman"/>
        <family val="1"/>
      </rPr>
      <t xml:space="preserve">dm </t>
    </r>
    <r>
      <rPr>
        <sz val="12"/>
        <rFont val="Times New Roman"/>
        <family val="1"/>
      </rPr>
      <t xml:space="preserve">(α </t>
    </r>
    <r>
      <rPr>
        <vertAlign val="subscript"/>
        <sz val="12"/>
        <rFont val="Times New Roman"/>
        <family val="1"/>
      </rPr>
      <t xml:space="preserve">o </t>
    </r>
    <r>
      <rPr>
        <sz val="12"/>
        <rFont val="Times New Roman"/>
        <family val="1"/>
      </rPr>
      <t>β</t>
    </r>
    <r>
      <rPr>
        <vertAlign val="subscript"/>
        <sz val="12"/>
        <rFont val="Times New Roman"/>
        <family val="1"/>
      </rPr>
      <t xml:space="preserve"> opt </t>
    </r>
    <r>
      <rPr>
        <sz val="12"/>
        <rFont val="Times New Roman"/>
        <family val="1"/>
      </rPr>
      <t>)</t>
    </r>
  </si>
  <si>
    <t>Se obtiene de la base de datos</t>
  </si>
  <si>
    <r>
      <t xml:space="preserve">G </t>
    </r>
    <r>
      <rPr>
        <vertAlign val="subscript"/>
        <sz val="12"/>
        <rFont val="Times New Roman"/>
        <family val="1"/>
      </rPr>
      <t xml:space="preserve">dm </t>
    </r>
    <r>
      <rPr>
        <sz val="12"/>
        <rFont val="Times New Roman"/>
        <family val="1"/>
      </rPr>
      <t xml:space="preserve">(α </t>
    </r>
    <r>
      <rPr>
        <vertAlign val="sub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β</t>
    </r>
    <r>
      <rPr>
        <vertAlign val="sub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)</t>
    </r>
  </si>
  <si>
    <r>
      <t xml:space="preserve">G </t>
    </r>
    <r>
      <rPr>
        <vertAlign val="subscript"/>
        <sz val="12"/>
        <rFont val="Times New Roman"/>
        <family val="1"/>
      </rPr>
      <t xml:space="preserve">dm </t>
    </r>
    <r>
      <rPr>
        <sz val="12"/>
        <rFont val="Times New Roman"/>
        <family val="1"/>
      </rPr>
      <t xml:space="preserve">(α </t>
    </r>
    <r>
      <rPr>
        <vertAlign val="sub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β</t>
    </r>
    <r>
      <rPr>
        <vertAlign val="sub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) = G </t>
    </r>
    <r>
      <rPr>
        <vertAlign val="subscript"/>
        <sz val="12"/>
        <rFont val="Times New Roman"/>
        <family val="1"/>
      </rPr>
      <t xml:space="preserve">dm </t>
    </r>
    <r>
      <rPr>
        <sz val="12"/>
        <rFont val="Times New Roman"/>
        <family val="1"/>
      </rPr>
      <t xml:space="preserve">(α </t>
    </r>
    <r>
      <rPr>
        <vertAlign val="subscript"/>
        <sz val="12"/>
        <rFont val="Times New Roman"/>
        <family val="1"/>
      </rPr>
      <t xml:space="preserve">o </t>
    </r>
    <r>
      <rPr>
        <sz val="12"/>
        <rFont val="Times New Roman"/>
        <family val="1"/>
      </rPr>
      <t>β</t>
    </r>
    <r>
      <rPr>
        <vertAlign val="subscript"/>
        <sz val="12"/>
        <rFont val="Times New Roman"/>
        <family val="1"/>
      </rPr>
      <t xml:space="preserve"> opt </t>
    </r>
    <r>
      <rPr>
        <sz val="12"/>
        <rFont val="Times New Roman"/>
        <family val="1"/>
      </rPr>
      <t>) FI FS</t>
    </r>
  </si>
  <si>
    <r>
      <t xml:space="preserve">P </t>
    </r>
    <r>
      <rPr>
        <vertAlign val="subscript"/>
        <sz val="12"/>
        <rFont val="Times New Roman"/>
        <family val="1"/>
      </rPr>
      <t xml:space="preserve">mp ,min </t>
    </r>
  </si>
  <si>
    <t>KWp</t>
  </si>
  <si>
    <r>
      <t xml:space="preserve">P </t>
    </r>
    <r>
      <rPr>
        <vertAlign val="subscript"/>
        <sz val="12"/>
        <rFont val="Times New Roman"/>
        <family val="1"/>
      </rPr>
      <t xml:space="preserve">mp,min </t>
    </r>
    <r>
      <rPr>
        <sz val="12"/>
        <rFont val="Times New Roman"/>
        <family val="1"/>
      </rPr>
      <t>= E</t>
    </r>
    <r>
      <rPr>
        <vertAlign val="subscript"/>
        <sz val="12"/>
        <rFont val="Times New Roman"/>
        <family val="1"/>
      </rPr>
      <t xml:space="preserve">D </t>
    </r>
    <r>
      <rPr>
        <sz val="12"/>
        <rFont val="Times New Roman"/>
        <family val="1"/>
      </rPr>
      <t xml:space="preserve"> G</t>
    </r>
    <r>
      <rPr>
        <vertAlign val="subscript"/>
        <sz val="12"/>
        <rFont val="Times New Roman"/>
        <family val="1"/>
      </rPr>
      <t xml:space="preserve">CEM </t>
    </r>
    <r>
      <rPr>
        <sz val="12"/>
        <rFont val="Times New Roman"/>
        <family val="1"/>
      </rPr>
      <t xml:space="preserve"> / G </t>
    </r>
    <r>
      <rPr>
        <vertAlign val="subscript"/>
        <sz val="12"/>
        <rFont val="Times New Roman"/>
        <family val="1"/>
      </rPr>
      <t xml:space="preserve">dm </t>
    </r>
    <r>
      <rPr>
        <sz val="12"/>
        <rFont val="Times New Roman"/>
        <family val="1"/>
      </rPr>
      <t xml:space="preserve">(α </t>
    </r>
    <r>
      <rPr>
        <vertAlign val="sub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β</t>
    </r>
    <r>
      <rPr>
        <vertAlign val="sub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) PR</t>
    </r>
  </si>
  <si>
    <t>Diciembre</t>
  </si>
  <si>
    <t>CONSUMO DIARIO DE ENERGÍA ELÉCTRICA</t>
  </si>
  <si>
    <t>SERVICIO</t>
  </si>
  <si>
    <t>HORAS</t>
  </si>
  <si>
    <t>(h )</t>
  </si>
  <si>
    <t>POTENCIA</t>
  </si>
  <si>
    <t>(W )</t>
  </si>
  <si>
    <t>ENERGIA DIARIA ( Wh/día)</t>
  </si>
  <si>
    <t>6.-</t>
  </si>
  <si>
    <t>7.-</t>
  </si>
  <si>
    <t>8.-</t>
  </si>
  <si>
    <t>9.-</t>
  </si>
  <si>
    <t>10.-</t>
  </si>
  <si>
    <t>11.-</t>
  </si>
  <si>
    <t>12.-</t>
  </si>
  <si>
    <r>
      <t>E</t>
    </r>
    <r>
      <rPr>
        <b/>
        <vertAlign val="subscript"/>
        <sz val="12"/>
        <rFont val="Times New Roman"/>
        <family val="1"/>
      </rPr>
      <t xml:space="preserve">D </t>
    </r>
    <r>
      <rPr>
        <b/>
        <sz val="12"/>
        <rFont val="Times New Roman"/>
        <family val="1"/>
      </rPr>
      <t>(Wh/día)</t>
    </r>
  </si>
  <si>
    <t>3.-Frigorifico</t>
  </si>
  <si>
    <t>CÁLCULO DEL NÚMERO DE MÓDULOS</t>
  </si>
  <si>
    <t>Características del módulo</t>
  </si>
  <si>
    <t>Intensidad máxima de pico Ipmax</t>
  </si>
  <si>
    <t>Tensión de circuito abierto (Uca )</t>
  </si>
  <si>
    <t>Tensión máxima de pico (Upmax )</t>
  </si>
  <si>
    <t>Potencia pico (Pmax )</t>
  </si>
  <si>
    <t>NÚMERO DE MÓDULOS:</t>
  </si>
  <si>
    <t>Pmp</t>
  </si>
  <si>
    <t>Wp</t>
  </si>
  <si>
    <r>
      <t xml:space="preserve">Pmp&lt;1.2 P </t>
    </r>
    <r>
      <rPr>
        <vertAlign val="subscript"/>
        <sz val="12"/>
        <rFont val="Times New Roman"/>
        <family val="1"/>
      </rPr>
      <t>mp ,min</t>
    </r>
  </si>
  <si>
    <r>
      <t>C</t>
    </r>
    <r>
      <rPr>
        <vertAlign val="subscript"/>
        <sz val="12"/>
        <rFont val="Times New Roman"/>
        <family val="1"/>
      </rPr>
      <t>20</t>
    </r>
  </si>
  <si>
    <t>Ah</t>
  </si>
  <si>
    <r>
      <t>Capacidad nominal del acumulador: C</t>
    </r>
    <r>
      <rPr>
        <vertAlign val="subscript"/>
        <sz val="12"/>
        <rFont val="Times New Roman"/>
        <family val="1"/>
      </rPr>
      <t>20</t>
    </r>
    <r>
      <rPr>
        <sz val="12"/>
        <rFont val="Times New Roman"/>
        <family val="1"/>
      </rPr>
      <t xml:space="preserve"> = A L</t>
    </r>
    <r>
      <rPr>
        <vertAlign val="subscript"/>
        <sz val="12"/>
        <rFont val="Times New Roman"/>
        <family val="1"/>
      </rPr>
      <t xml:space="preserve">D </t>
    </r>
    <r>
      <rPr>
        <sz val="12"/>
        <rFont val="Times New Roman"/>
        <family val="1"/>
      </rPr>
      <t>/ PD</t>
    </r>
    <r>
      <rPr>
        <vertAlign val="subscript"/>
        <sz val="12"/>
        <rFont val="Times New Roman"/>
        <family val="1"/>
      </rPr>
      <t xml:space="preserve">max </t>
    </r>
    <r>
      <rPr>
        <sz val="12"/>
        <rFont val="Times New Roman"/>
        <family val="1"/>
      </rPr>
      <t>η</t>
    </r>
    <r>
      <rPr>
        <vertAlign val="subscript"/>
        <sz val="12"/>
        <rFont val="Times New Roman"/>
        <family val="1"/>
      </rPr>
      <t xml:space="preserve">inv </t>
    </r>
    <r>
      <rPr>
        <sz val="12"/>
        <rFont val="Times New Roman"/>
        <family val="1"/>
      </rPr>
      <t>ηrb</t>
    </r>
    <r>
      <rPr>
        <vertAlign val="subscript"/>
        <sz val="12"/>
        <rFont val="Times New Roman"/>
        <family val="1"/>
      </rPr>
      <t xml:space="preserve"> </t>
    </r>
  </si>
  <si>
    <r>
      <t>PD</t>
    </r>
    <r>
      <rPr>
        <vertAlign val="subscript"/>
        <sz val="12"/>
        <rFont val="Times New Roman"/>
        <family val="1"/>
      </rPr>
      <t>max</t>
    </r>
  </si>
  <si>
    <t>Profundidad de descarga máxima</t>
  </si>
  <si>
    <r>
      <t>η</t>
    </r>
    <r>
      <rPr>
        <vertAlign val="subscript"/>
        <sz val="12"/>
        <rFont val="Times New Roman"/>
        <family val="1"/>
      </rPr>
      <t>inv</t>
    </r>
  </si>
  <si>
    <t>Rendimiento del inversor</t>
  </si>
  <si>
    <t>ηrb</t>
  </si>
  <si>
    <t>Rendimiento regulador - acumulador</t>
  </si>
  <si>
    <r>
      <t>V</t>
    </r>
    <r>
      <rPr>
        <vertAlign val="subscript"/>
        <sz val="12"/>
        <rFont val="Times New Roman"/>
        <family val="1"/>
      </rPr>
      <t>NOM</t>
    </r>
  </si>
  <si>
    <t>V</t>
  </si>
  <si>
    <t>Tensión nominal del acumulador</t>
  </si>
  <si>
    <r>
      <t>L</t>
    </r>
    <r>
      <rPr>
        <vertAlign val="subscript"/>
        <sz val="12"/>
        <rFont val="Times New Roman"/>
        <family val="1"/>
      </rPr>
      <t>D</t>
    </r>
  </si>
  <si>
    <r>
      <t>Consumo diario de la carga (L</t>
    </r>
    <r>
      <rPr>
        <vertAlign val="subscript"/>
        <sz val="12"/>
        <rFont val="Times New Roman"/>
        <family val="1"/>
      </rPr>
      <t xml:space="preserve">D </t>
    </r>
    <r>
      <rPr>
        <sz val="12"/>
        <rFont val="Times New Roman"/>
        <family val="1"/>
      </rPr>
      <t>= E</t>
    </r>
    <r>
      <rPr>
        <vertAlign val="subscript"/>
        <sz val="12"/>
        <rFont val="Times New Roman"/>
        <family val="1"/>
      </rPr>
      <t xml:space="preserve">D </t>
    </r>
    <r>
      <rPr>
        <sz val="12"/>
        <rFont val="Times New Roman"/>
        <family val="1"/>
      </rPr>
      <t>/ V</t>
    </r>
    <r>
      <rPr>
        <vertAlign val="subscript"/>
        <sz val="12"/>
        <rFont val="Times New Roman"/>
        <family val="1"/>
      </rPr>
      <t>NOM</t>
    </r>
  </si>
  <si>
    <t>A</t>
  </si>
  <si>
    <t>Días</t>
  </si>
  <si>
    <t>Autonomía</t>
  </si>
  <si>
    <r>
      <t>C</t>
    </r>
    <r>
      <rPr>
        <vertAlign val="subscript"/>
        <sz val="12"/>
        <rFont val="Times New Roman"/>
        <family val="1"/>
      </rPr>
      <t>20</t>
    </r>
    <r>
      <rPr>
        <sz val="12"/>
        <rFont val="Times New Roman"/>
        <family val="1"/>
      </rPr>
      <t xml:space="preserve"> / I</t>
    </r>
    <r>
      <rPr>
        <vertAlign val="subscript"/>
        <sz val="12"/>
        <rFont val="Times New Roman"/>
        <family val="1"/>
      </rPr>
      <t>SC</t>
    </r>
  </si>
  <si>
    <t>h</t>
  </si>
  <si>
    <r>
      <t>C</t>
    </r>
    <r>
      <rPr>
        <vertAlign val="subscript"/>
        <sz val="12"/>
        <rFont val="Times New Roman"/>
        <family val="1"/>
      </rPr>
      <t>20</t>
    </r>
    <r>
      <rPr>
        <sz val="12"/>
        <rFont val="Times New Roman"/>
        <family val="1"/>
      </rPr>
      <t xml:space="preserve"> / I</t>
    </r>
    <r>
      <rPr>
        <vertAlign val="subscript"/>
        <sz val="12"/>
        <rFont val="Times New Roman"/>
        <family val="1"/>
      </rPr>
      <t xml:space="preserve">SC </t>
    </r>
    <r>
      <rPr>
        <sz val="12"/>
        <rFont val="Times New Roman"/>
        <family val="1"/>
      </rPr>
      <t>&lt;25</t>
    </r>
    <r>
      <rPr>
        <vertAlign val="sub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</si>
  <si>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CÁLCULO DE LA CAPACIDAD DE LA BATERÍA</t>
  </si>
  <si>
    <t>Intensidad de cortocircuito (Isc )</t>
  </si>
  <si>
    <t>Serie:</t>
  </si>
  <si>
    <t>Paralelo:</t>
  </si>
  <si>
    <t>Capacidad de la batería elegida ( ah ) :</t>
  </si>
  <si>
    <t>Pérdidas por orientación e inclinación</t>
  </si>
  <si>
    <t>Pérdidas por sombras</t>
  </si>
  <si>
    <t>Celdas de resultados principales</t>
  </si>
  <si>
    <t>Celdas de resultados intermedios</t>
  </si>
  <si>
    <t>Mes de peor radiación y consumo constante K=</t>
  </si>
  <si>
    <t>Celdas en las que hay que introducir datos</t>
  </si>
  <si>
    <t>S. Agustin Guadalix</t>
  </si>
  <si>
    <t>1.- Iluminación</t>
  </si>
  <si>
    <t>2.- TV y radio</t>
  </si>
  <si>
    <t>4.- Bombeo agua</t>
  </si>
  <si>
    <t>5.-Autoconsumos</t>
  </si>
  <si>
    <t>Periodo de diseño</t>
  </si>
  <si>
    <t>Julio</t>
  </si>
  <si>
    <t>Anual</t>
  </si>
  <si>
    <t>β opt</t>
  </si>
  <si>
    <t>Ø+10</t>
  </si>
  <si>
    <t>Ø-20</t>
  </si>
  <si>
    <t>Ø-10</t>
  </si>
  <si>
    <t>K= G dm (α o β opt ) /G dm (0)</t>
  </si>
  <si>
    <t>Sistema con inversor</t>
  </si>
  <si>
    <t>Sistema con inversor y batería</t>
  </si>
  <si>
    <t>Ramas en paralelo elegidas:</t>
  </si>
  <si>
    <t>nº Total de módulos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</si>
</sst>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"/>
      <family val="0"/>
    </font>
    <font>
      <b/>
      <vertAlign val="subscript"/>
      <sz val="12"/>
      <name val="Times New Roman"/>
      <family val="1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9" fillId="0" borderId="6" xfId="0" applyFont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2" fillId="3" borderId="5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7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4" xfId="0" applyBorder="1" applyAlignment="1" applyProtection="1">
      <alignment horizontal="center"/>
      <protection/>
    </xf>
    <xf numFmtId="0" fontId="11" fillId="4" borderId="15" xfId="0" applyFont="1" applyFill="1" applyBorder="1" applyAlignment="1">
      <alignment vertical="top" wrapText="1"/>
    </xf>
    <xf numFmtId="0" fontId="11" fillId="0" borderId="0" xfId="0" applyFont="1" applyAlignment="1">
      <alignment/>
    </xf>
    <xf numFmtId="0" fontId="12" fillId="4" borderId="16" xfId="0" applyFont="1" applyFill="1" applyBorder="1" applyAlignment="1">
      <alignment vertical="top" wrapText="1"/>
    </xf>
    <xf numFmtId="0" fontId="11" fillId="4" borderId="16" xfId="0" applyFont="1" applyFill="1" applyBorder="1" applyAlignment="1">
      <alignment vertical="top" wrapText="1"/>
    </xf>
    <xf numFmtId="0" fontId="0" fillId="0" borderId="3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1" fillId="3" borderId="17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left" vertical="top" wrapText="1" indent="15"/>
    </xf>
    <xf numFmtId="0" fontId="2" fillId="0" borderId="19" xfId="0" applyFont="1" applyBorder="1" applyAlignment="1">
      <alignment horizontal="left" vertical="top" wrapText="1" indent="15"/>
    </xf>
    <xf numFmtId="0" fontId="1" fillId="3" borderId="18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0" fillId="0" borderId="11" xfId="0" applyFont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93"/>
  <sheetViews>
    <sheetView tabSelected="1" workbookViewId="0" topLeftCell="A1">
      <selection activeCell="H75" sqref="H75"/>
    </sheetView>
  </sheetViews>
  <sheetFormatPr defaultColWidth="11.421875" defaultRowHeight="12.75"/>
  <cols>
    <col min="2" max="2" width="15.00390625" style="0" customWidth="1"/>
    <col min="3" max="3" width="16.140625" style="0" customWidth="1"/>
    <col min="4" max="4" width="14.8515625" style="6" customWidth="1"/>
    <col min="5" max="5" width="36.8515625" style="0" customWidth="1"/>
    <col min="7" max="7" width="6.8515625" style="0" customWidth="1"/>
    <col min="8" max="8" width="26.421875" style="0" customWidth="1"/>
    <col min="9" max="9" width="14.421875" style="0" customWidth="1"/>
    <col min="10" max="10" width="27.7109375" style="0" customWidth="1"/>
  </cols>
  <sheetData>
    <row r="2" ht="15.75">
      <c r="B2" s="1" t="s">
        <v>0</v>
      </c>
    </row>
    <row r="3" ht="16.5" thickBot="1">
      <c r="B3" s="2"/>
    </row>
    <row r="4" spans="2:5" ht="16.5" thickBot="1">
      <c r="B4" s="12" t="s">
        <v>1</v>
      </c>
      <c r="C4" s="13" t="s">
        <v>2</v>
      </c>
      <c r="D4" s="13" t="s">
        <v>3</v>
      </c>
      <c r="E4" s="13" t="s">
        <v>4</v>
      </c>
    </row>
    <row r="5" spans="2:5" ht="32.25" thickBot="1">
      <c r="B5" s="14" t="s">
        <v>5</v>
      </c>
      <c r="C5" s="4"/>
      <c r="D5" s="7" t="s">
        <v>89</v>
      </c>
      <c r="E5" s="5"/>
    </row>
    <row r="6" spans="2:5" ht="16.5" thickBot="1">
      <c r="B6" s="14" t="s">
        <v>6</v>
      </c>
      <c r="C6" s="4"/>
      <c r="D6" s="7">
        <v>41</v>
      </c>
      <c r="E6" s="5"/>
    </row>
    <row r="7" spans="2:5" ht="19.5" thickBot="1">
      <c r="B7" s="14" t="s">
        <v>7</v>
      </c>
      <c r="C7" s="4" t="s">
        <v>8</v>
      </c>
      <c r="D7" s="4">
        <f>E38/1000</f>
        <v>0.9</v>
      </c>
      <c r="E7" s="5" t="s">
        <v>9</v>
      </c>
    </row>
    <row r="8" spans="2:10" ht="32.25" thickBot="1">
      <c r="B8" s="14" t="s">
        <v>10</v>
      </c>
      <c r="C8" s="4"/>
      <c r="D8" s="7" t="s">
        <v>31</v>
      </c>
      <c r="E8" s="5" t="s">
        <v>87</v>
      </c>
      <c r="F8" s="41">
        <f>K9+K10+K11</f>
        <v>1.7</v>
      </c>
      <c r="H8" s="35" t="s">
        <v>94</v>
      </c>
      <c r="I8" s="35" t="s">
        <v>97</v>
      </c>
      <c r="J8" s="35" t="s">
        <v>101</v>
      </c>
    </row>
    <row r="9" spans="2:11" ht="19.5" thickBot="1">
      <c r="B9" s="14" t="s">
        <v>11</v>
      </c>
      <c r="C9" s="4"/>
      <c r="D9" s="7">
        <v>51</v>
      </c>
      <c r="E9" s="5" t="s">
        <v>12</v>
      </c>
      <c r="H9" s="35" t="s">
        <v>31</v>
      </c>
      <c r="I9" s="35" t="s">
        <v>98</v>
      </c>
      <c r="J9" s="35">
        <v>1.7</v>
      </c>
      <c r="K9" s="42" t="str">
        <f>IF(D8="Diciembre","1,7","0")</f>
        <v>1,7</v>
      </c>
    </row>
    <row r="10" spans="2:11" ht="16.5" thickBot="1">
      <c r="B10" s="14" t="s">
        <v>13</v>
      </c>
      <c r="C10" s="4"/>
      <c r="D10" s="7">
        <v>20</v>
      </c>
      <c r="E10" s="5" t="s">
        <v>14</v>
      </c>
      <c r="H10" s="35" t="s">
        <v>95</v>
      </c>
      <c r="I10" s="35" t="s">
        <v>99</v>
      </c>
      <c r="J10" s="35">
        <v>1</v>
      </c>
      <c r="K10" t="str">
        <f>IF(D8="Julio","1","0")</f>
        <v>0</v>
      </c>
    </row>
    <row r="11" spans="2:11" ht="16.5" thickBot="1">
      <c r="B11" s="14" t="s">
        <v>15</v>
      </c>
      <c r="C11" s="4"/>
      <c r="D11" s="7">
        <v>45</v>
      </c>
      <c r="E11" s="5" t="s">
        <v>16</v>
      </c>
      <c r="H11" s="35" t="s">
        <v>96</v>
      </c>
      <c r="I11" s="35" t="s">
        <v>100</v>
      </c>
      <c r="J11" s="35">
        <v>1.15</v>
      </c>
      <c r="K11" t="str">
        <f>IF(D8="Anual","1,15","0")</f>
        <v>0</v>
      </c>
    </row>
    <row r="12" spans="2:5" ht="19.5" thickBot="1">
      <c r="B12" s="14" t="s">
        <v>17</v>
      </c>
      <c r="C12" s="4" t="s">
        <v>18</v>
      </c>
      <c r="D12" s="7">
        <v>1.67</v>
      </c>
      <c r="E12" s="5" t="s">
        <v>19</v>
      </c>
    </row>
    <row r="13" spans="2:5" ht="16.5" thickBot="1">
      <c r="B13" s="14" t="s">
        <v>20</v>
      </c>
      <c r="C13" s="4"/>
      <c r="D13" s="6">
        <f>1-(1.2*POWER(D11-D9,2)*POWER(10,-4)+3.5*POWER(10,-5)*POWER(D10,2))</f>
        <v>0.98168</v>
      </c>
      <c r="E13" s="5" t="s">
        <v>83</v>
      </c>
    </row>
    <row r="14" spans="2:9" ht="16.5" thickBot="1">
      <c r="B14" s="14" t="s">
        <v>21</v>
      </c>
      <c r="C14" s="4"/>
      <c r="D14" s="7">
        <v>0.92</v>
      </c>
      <c r="E14" s="5" t="s">
        <v>84</v>
      </c>
      <c r="H14" s="35"/>
      <c r="I14" s="35" t="s">
        <v>22</v>
      </c>
    </row>
    <row r="15" spans="2:9" ht="16.5" thickBot="1">
      <c r="B15" s="14" t="s">
        <v>22</v>
      </c>
      <c r="C15" s="4"/>
      <c r="D15" s="7">
        <v>0.6</v>
      </c>
      <c r="E15" s="5" t="s">
        <v>23</v>
      </c>
      <c r="H15" s="35" t="s">
        <v>102</v>
      </c>
      <c r="I15" s="35">
        <v>0.7</v>
      </c>
    </row>
    <row r="16" spans="2:9" ht="19.5" thickBot="1">
      <c r="B16" s="14" t="s">
        <v>24</v>
      </c>
      <c r="C16" s="4" t="s">
        <v>18</v>
      </c>
      <c r="D16" s="7">
        <v>2.839</v>
      </c>
      <c r="E16" s="5" t="s">
        <v>25</v>
      </c>
      <c r="H16" s="36" t="s">
        <v>103</v>
      </c>
      <c r="I16" s="35">
        <v>0.6</v>
      </c>
    </row>
    <row r="17" spans="2:5" ht="19.5" thickBot="1">
      <c r="B17" s="14" t="s">
        <v>26</v>
      </c>
      <c r="C17" s="4" t="s">
        <v>18</v>
      </c>
      <c r="D17" s="22">
        <f>D12*F8*D13*D14</f>
        <v>2.5640303584</v>
      </c>
      <c r="E17" s="5" t="s">
        <v>27</v>
      </c>
    </row>
    <row r="18" spans="2:5" ht="19.5" thickBot="1">
      <c r="B18" s="14" t="s">
        <v>28</v>
      </c>
      <c r="C18" s="21" t="s">
        <v>29</v>
      </c>
      <c r="D18" s="23">
        <f>D7/(D17*D15)</f>
        <v>0.585016474194957</v>
      </c>
      <c r="E18" s="5" t="s">
        <v>30</v>
      </c>
    </row>
    <row r="19" ht="12.75">
      <c r="G19" s="38"/>
    </row>
    <row r="22" spans="2:4" ht="15.75">
      <c r="B22" s="1" t="s">
        <v>32</v>
      </c>
      <c r="D22"/>
    </row>
    <row r="23" spans="2:4" ht="16.5" thickBot="1">
      <c r="B23" s="2"/>
      <c r="D23"/>
    </row>
    <row r="24" spans="2:5" ht="15.75">
      <c r="B24" s="43" t="s">
        <v>33</v>
      </c>
      <c r="C24" s="15" t="s">
        <v>34</v>
      </c>
      <c r="D24" s="15" t="s">
        <v>36</v>
      </c>
      <c r="E24" s="43" t="s">
        <v>38</v>
      </c>
    </row>
    <row r="25" spans="2:5" ht="16.5" thickBot="1">
      <c r="B25" s="44"/>
      <c r="C25" s="17" t="s">
        <v>35</v>
      </c>
      <c r="D25" s="17" t="s">
        <v>37</v>
      </c>
      <c r="E25" s="44"/>
    </row>
    <row r="26" spans="2:5" ht="16.5" thickBot="1">
      <c r="B26" s="8" t="s">
        <v>90</v>
      </c>
      <c r="C26" s="7">
        <v>1</v>
      </c>
      <c r="D26" s="7">
        <v>160</v>
      </c>
      <c r="E26" s="32">
        <f>SUM(D26*C26)</f>
        <v>160</v>
      </c>
    </row>
    <row r="27" spans="2:5" ht="16.5" thickBot="1">
      <c r="B27" s="8" t="s">
        <v>91</v>
      </c>
      <c r="C27" s="7">
        <v>1</v>
      </c>
      <c r="D27" s="7">
        <v>140</v>
      </c>
      <c r="E27" s="32">
        <f aca="true" t="shared" si="0" ref="E27:E37">SUM(D27*C27)</f>
        <v>140</v>
      </c>
    </row>
    <row r="28" spans="2:5" ht="16.5" thickBot="1">
      <c r="B28" s="8" t="s">
        <v>47</v>
      </c>
      <c r="C28" s="7">
        <v>1</v>
      </c>
      <c r="D28" s="7">
        <v>350</v>
      </c>
      <c r="E28" s="32">
        <f t="shared" si="0"/>
        <v>350</v>
      </c>
    </row>
    <row r="29" spans="2:5" ht="32.25" thickBot="1">
      <c r="B29" s="8" t="s">
        <v>92</v>
      </c>
      <c r="C29" s="7">
        <v>1</v>
      </c>
      <c r="D29" s="7">
        <v>204</v>
      </c>
      <c r="E29" s="32">
        <f t="shared" si="0"/>
        <v>204</v>
      </c>
    </row>
    <row r="30" spans="2:5" ht="32.25" thickBot="1">
      <c r="B30" s="8" t="s">
        <v>93</v>
      </c>
      <c r="C30" s="7">
        <v>1</v>
      </c>
      <c r="D30" s="7">
        <v>46</v>
      </c>
      <c r="E30" s="32">
        <f t="shared" si="0"/>
        <v>46</v>
      </c>
    </row>
    <row r="31" spans="2:5" ht="16.5" thickBot="1">
      <c r="B31" s="8" t="s">
        <v>39</v>
      </c>
      <c r="C31" s="7"/>
      <c r="D31" s="7"/>
      <c r="E31" s="32">
        <f t="shared" si="0"/>
        <v>0</v>
      </c>
    </row>
    <row r="32" spans="2:5" ht="16.5" thickBot="1">
      <c r="B32" s="8" t="s">
        <v>40</v>
      </c>
      <c r="C32" s="7"/>
      <c r="D32" s="7"/>
      <c r="E32" s="32">
        <f t="shared" si="0"/>
        <v>0</v>
      </c>
    </row>
    <row r="33" spans="2:5" ht="16.5" thickBot="1">
      <c r="B33" s="8" t="s">
        <v>41</v>
      </c>
      <c r="C33" s="7"/>
      <c r="D33" s="7"/>
      <c r="E33" s="32">
        <f t="shared" si="0"/>
        <v>0</v>
      </c>
    </row>
    <row r="34" spans="2:5" ht="16.5" thickBot="1">
      <c r="B34" s="8" t="s">
        <v>42</v>
      </c>
      <c r="C34" s="7"/>
      <c r="D34" s="7"/>
      <c r="E34" s="32">
        <f t="shared" si="0"/>
        <v>0</v>
      </c>
    </row>
    <row r="35" spans="2:5" ht="16.5" thickBot="1">
      <c r="B35" s="8" t="s">
        <v>43</v>
      </c>
      <c r="C35" s="7"/>
      <c r="D35" s="7"/>
      <c r="E35" s="32">
        <f t="shared" si="0"/>
        <v>0</v>
      </c>
    </row>
    <row r="36" spans="2:5" ht="16.5" thickBot="1">
      <c r="B36" s="8" t="s">
        <v>44</v>
      </c>
      <c r="C36" s="7"/>
      <c r="D36" s="7"/>
      <c r="E36" s="32">
        <f t="shared" si="0"/>
        <v>0</v>
      </c>
    </row>
    <row r="37" spans="2:5" ht="16.5" thickBot="1">
      <c r="B37" s="8" t="s">
        <v>45</v>
      </c>
      <c r="C37" s="7"/>
      <c r="D37" s="7"/>
      <c r="E37" s="33">
        <f t="shared" si="0"/>
        <v>0</v>
      </c>
    </row>
    <row r="38" spans="2:5" ht="17.25" customHeight="1" thickBot="1">
      <c r="B38" s="45" t="s">
        <v>46</v>
      </c>
      <c r="C38" s="46"/>
      <c r="D38" s="46"/>
      <c r="E38" s="34">
        <f>SUM(E26:E37)</f>
        <v>900</v>
      </c>
    </row>
    <row r="41" ht="15.75">
      <c r="B41" s="1" t="s">
        <v>48</v>
      </c>
    </row>
    <row r="42" ht="16.5" thickBot="1">
      <c r="B42" s="2"/>
    </row>
    <row r="43" spans="2:3" ht="16.5" thickBot="1">
      <c r="B43" s="47" t="s">
        <v>49</v>
      </c>
      <c r="C43" s="48"/>
    </row>
    <row r="44" spans="2:3" ht="32.25" thickBot="1">
      <c r="B44" s="3" t="s">
        <v>53</v>
      </c>
      <c r="C44" s="7">
        <v>110</v>
      </c>
    </row>
    <row r="45" spans="2:11" ht="48" thickBot="1">
      <c r="B45" s="3" t="s">
        <v>79</v>
      </c>
      <c r="C45" s="7">
        <v>6.76</v>
      </c>
      <c r="E45" s="9" t="s">
        <v>54</v>
      </c>
      <c r="K45">
        <v>12</v>
      </c>
    </row>
    <row r="46" spans="2:11" ht="48.75" thickBot="1" thickTop="1">
      <c r="B46" s="3" t="s">
        <v>50</v>
      </c>
      <c r="C46" s="7">
        <v>6.32</v>
      </c>
      <c r="E46" s="19">
        <f>D18*1000/C44</f>
        <v>5.318331583590518</v>
      </c>
      <c r="K46">
        <v>24</v>
      </c>
    </row>
    <row r="47" spans="2:11" ht="48.75" thickBot="1" thickTop="1">
      <c r="B47" s="3" t="s">
        <v>51</v>
      </c>
      <c r="C47" s="7">
        <v>21.6</v>
      </c>
      <c r="E47" s="49">
        <f>ROUNDUP(E46,0)</f>
        <v>6</v>
      </c>
      <c r="K47">
        <v>48</v>
      </c>
    </row>
    <row r="48" spans="2:11" ht="48.75" thickBot="1" thickTop="1">
      <c r="B48" s="3" t="s">
        <v>52</v>
      </c>
      <c r="C48" s="7">
        <v>17.4</v>
      </c>
      <c r="E48" s="29" t="s">
        <v>80</v>
      </c>
      <c r="F48" s="30">
        <f>D59/12</f>
        <v>2</v>
      </c>
      <c r="H48" t="s">
        <v>104</v>
      </c>
      <c r="I48" t="s">
        <v>105</v>
      </c>
      <c r="K48">
        <v>96</v>
      </c>
    </row>
    <row r="49" spans="5:9" ht="14.25" thickBot="1" thickTop="1">
      <c r="E49" s="31" t="s">
        <v>81</v>
      </c>
      <c r="F49" s="52">
        <f>E47/F48</f>
        <v>3</v>
      </c>
      <c r="H49" s="50">
        <v>3</v>
      </c>
      <c r="I49" s="51">
        <f>F48*H49</f>
        <v>6</v>
      </c>
    </row>
    <row r="50" ht="13.5" thickTop="1"/>
    <row r="51" spans="2:4" ht="15.75">
      <c r="B51" s="1" t="s">
        <v>78</v>
      </c>
      <c r="D51"/>
    </row>
    <row r="52" spans="2:4" ht="16.5" thickBot="1">
      <c r="B52" s="2"/>
      <c r="D52"/>
    </row>
    <row r="53" spans="2:5" ht="16.5" thickBot="1">
      <c r="B53" s="12" t="s">
        <v>1</v>
      </c>
      <c r="C53" s="13" t="s">
        <v>2</v>
      </c>
      <c r="D53" s="26" t="s">
        <v>3</v>
      </c>
      <c r="E53" s="18" t="s">
        <v>4</v>
      </c>
    </row>
    <row r="54" spans="2:6" ht="19.5" thickBot="1">
      <c r="B54" s="16" t="s">
        <v>55</v>
      </c>
      <c r="C54" s="21" t="s">
        <v>56</v>
      </c>
      <c r="D54" s="23">
        <f>C44*I49</f>
        <v>660</v>
      </c>
      <c r="E54" s="27" t="s">
        <v>57</v>
      </c>
      <c r="F54" s="28" t="str">
        <f>IF(D54&lt;=(1.2*D18*1000),"Correcto")</f>
        <v>Correcto</v>
      </c>
    </row>
    <row r="55" spans="2:5" ht="38.25" thickBot="1">
      <c r="B55" s="16" t="s">
        <v>58</v>
      </c>
      <c r="C55" s="21" t="s">
        <v>59</v>
      </c>
      <c r="D55" s="23">
        <f>ROUNDUP(D61*D60/(D56*D57*D58),0)</f>
        <v>341</v>
      </c>
      <c r="E55" s="5" t="s">
        <v>60</v>
      </c>
    </row>
    <row r="56" spans="2:5" ht="19.5" thickBot="1">
      <c r="B56" s="16" t="s">
        <v>61</v>
      </c>
      <c r="C56" s="4"/>
      <c r="D56" s="7">
        <v>0.7</v>
      </c>
      <c r="E56" s="5" t="s">
        <v>62</v>
      </c>
    </row>
    <row r="57" spans="2:5" ht="19.5" thickBot="1">
      <c r="B57" s="16" t="s">
        <v>63</v>
      </c>
      <c r="C57" s="4"/>
      <c r="D57" s="7">
        <v>0.85</v>
      </c>
      <c r="E57" s="5" t="s">
        <v>64</v>
      </c>
    </row>
    <row r="58" spans="2:5" ht="16.5" thickBot="1">
      <c r="B58" s="16" t="s">
        <v>65</v>
      </c>
      <c r="C58" s="4"/>
      <c r="D58" s="7">
        <v>0.81</v>
      </c>
      <c r="E58" s="5" t="s">
        <v>66</v>
      </c>
    </row>
    <row r="59" spans="2:5" ht="19.5" thickBot="1">
      <c r="B59" s="16" t="s">
        <v>67</v>
      </c>
      <c r="C59" s="4" t="s">
        <v>68</v>
      </c>
      <c r="D59" s="7">
        <v>24</v>
      </c>
      <c r="E59" s="5" t="s">
        <v>69</v>
      </c>
    </row>
    <row r="60" spans="2:5" ht="38.25" thickBot="1">
      <c r="B60" s="16" t="s">
        <v>70</v>
      </c>
      <c r="C60" s="4" t="s">
        <v>59</v>
      </c>
      <c r="D60" s="4">
        <f>E38/D59</f>
        <v>37.5</v>
      </c>
      <c r="E60" s="5" t="s">
        <v>71</v>
      </c>
    </row>
    <row r="61" spans="2:5" ht="16.5" thickBot="1">
      <c r="B61" s="16" t="s">
        <v>72</v>
      </c>
      <c r="C61" s="4" t="s">
        <v>73</v>
      </c>
      <c r="D61" s="7">
        <v>4.37</v>
      </c>
      <c r="E61" s="5" t="s">
        <v>74</v>
      </c>
    </row>
    <row r="62" spans="2:6" ht="19.5" thickBot="1">
      <c r="B62" s="16" t="s">
        <v>75</v>
      </c>
      <c r="C62" s="4" t="s">
        <v>76</v>
      </c>
      <c r="D62" s="4">
        <f>C65/(C45*H49)</f>
        <v>16.765285996055226</v>
      </c>
      <c r="E62" s="27" t="s">
        <v>77</v>
      </c>
      <c r="F62" s="28" t="str">
        <f>IF(D62&lt;=25,"Correcto")</f>
        <v>Correcto</v>
      </c>
    </row>
    <row r="64" ht="13.5" thickBot="1"/>
    <row r="65" spans="2:3" ht="48.75" thickBot="1" thickTop="1">
      <c r="B65" s="10" t="s">
        <v>82</v>
      </c>
      <c r="C65" s="20">
        <v>340</v>
      </c>
    </row>
    <row r="66" ht="13.5" thickTop="1"/>
    <row r="68" spans="2:3" ht="12.75">
      <c r="B68" s="11"/>
      <c r="C68" t="s">
        <v>88</v>
      </c>
    </row>
    <row r="69" ht="13.5" thickBot="1"/>
    <row r="70" spans="2:3" ht="14.25" thickBot="1" thickTop="1">
      <c r="B70" s="24"/>
      <c r="C70" t="s">
        <v>85</v>
      </c>
    </row>
    <row r="71" ht="14.25" thickBot="1" thickTop="1"/>
    <row r="72" spans="2:3" ht="14.25" thickBot="1" thickTop="1">
      <c r="B72" s="25"/>
      <c r="C72" t="s">
        <v>86</v>
      </c>
    </row>
    <row r="73" ht="13.5" thickTop="1"/>
    <row r="78" ht="13.5" thickBot="1"/>
    <row r="79" spans="4:6" ht="13.5" thickBot="1">
      <c r="D79" s="37"/>
      <c r="E79" s="37"/>
      <c r="F79" s="37"/>
    </row>
    <row r="80" spans="4:6" ht="13.5" thickBot="1">
      <c r="D80" s="39"/>
      <c r="E80" s="39"/>
      <c r="F80" s="39"/>
    </row>
    <row r="81" spans="4:6" ht="13.5" thickBot="1">
      <c r="D81" s="37"/>
      <c r="E81" s="37"/>
      <c r="F81" s="37"/>
    </row>
    <row r="82" spans="4:6" ht="13.5" thickBot="1">
      <c r="D82" s="40"/>
      <c r="E82" s="40"/>
      <c r="F82" s="40"/>
    </row>
    <row r="89" ht="13.5" thickBot="1"/>
    <row r="90" ht="13.5" thickBot="1">
      <c r="D90" s="37"/>
    </row>
    <row r="91" spans="4:5" ht="13.5" thickBot="1">
      <c r="D91" s="39"/>
      <c r="E91" s="39"/>
    </row>
    <row r="92" spans="4:5" ht="13.5" thickBot="1">
      <c r="D92" s="37"/>
      <c r="E92" s="37"/>
    </row>
    <row r="93" spans="4:5" ht="13.5" thickBot="1">
      <c r="D93" s="40"/>
      <c r="E93" s="40"/>
    </row>
  </sheetData>
  <mergeCells count="4">
    <mergeCell ref="B24:B25"/>
    <mergeCell ref="E24:E25"/>
    <mergeCell ref="B38:D38"/>
    <mergeCell ref="B43:C43"/>
  </mergeCells>
  <dataValidations count="3">
    <dataValidation type="list" allowBlank="1" showInputMessage="1" showErrorMessage="1" promptTitle="Elige" prompt="Periodo de diseño" sqref="D8">
      <formula1>$H$9:$H$11</formula1>
    </dataValidation>
    <dataValidation type="list" allowBlank="1" showInputMessage="1" showErrorMessage="1" sqref="D15">
      <formula1>$I$15:$I$16</formula1>
    </dataValidation>
    <dataValidation type="list" allowBlank="1" showInputMessage="1" showErrorMessage="1" prompt="Tensión nominal" sqref="D59">
      <formula1>$K$45:$K$48</formula1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taxus</dc:creator>
  <cp:keywords/>
  <dc:description/>
  <cp:lastModifiedBy>aularenova</cp:lastModifiedBy>
  <dcterms:created xsi:type="dcterms:W3CDTF">2008-03-16T19:25:34Z</dcterms:created>
  <dcterms:modified xsi:type="dcterms:W3CDTF">2012-03-27T16:55:14Z</dcterms:modified>
  <cp:category/>
  <cp:version/>
  <cp:contentType/>
  <cp:contentStatus/>
</cp:coreProperties>
</file>